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<sst xmlns="http://schemas.openxmlformats.org/spreadsheetml/2006/main" count="325" uniqueCount="149">
  <si>
    <t>ОТЧЕТ ОБ ИСПОЛНЕНИИ БЮДЖЕТА</t>
  </si>
  <si>
    <t>КОДЫ</t>
  </si>
  <si>
    <t xml:space="preserve">Форма по ОКУД </t>
  </si>
  <si>
    <t>0503117</t>
  </si>
  <si>
    <t>на 1 ноября 2020 г.</t>
  </si>
  <si>
    <t xml:space="preserve">Дата </t>
  </si>
  <si>
    <t>Наименование финансового органа</t>
  </si>
  <si>
    <t>Сельская администрация Усть-Мутинского сельского поселения Усть-Канского района Республики Алтай</t>
  </si>
  <si>
    <t xml:space="preserve">по ОКПО </t>
  </si>
  <si>
    <t xml:space="preserve">Глава по БК </t>
  </si>
  <si>
    <t>01686554</t>
  </si>
  <si>
    <t>809</t>
  </si>
  <si>
    <t>Наименование публично-правового образования</t>
  </si>
  <si>
    <t>Усть-Мутинское сельское поселение</t>
  </si>
  <si>
    <t xml:space="preserve">по ОКТМО </t>
  </si>
  <si>
    <t>84235870000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</si>
  <si>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</si>
  <si>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</si>
  <si>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</si>
  <si>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</si>
  <si>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</si>
  <si>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</si>
  <si>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</si>
  <si>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</si>
  <si>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</si>
  <si>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</si>
  <si>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</si>
  <si>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</si>
  <si>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</si>
  <si>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</si>
  <si>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</si>
  <si>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</si>
  <si>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</si>
  <si>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</si>
  <si>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</si>
  <si>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</si>
  <si>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</si>
  <si>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</si>
  <si>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</si>
  <si>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</si>
  <si>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</si>
  <si>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</si>
  <si>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</si>
  <si>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-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</si>
  <si>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</si>
  <si>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</si>
  <si>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</si>
  <si>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</si>
  <si>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</si>
  <si>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</si>
  <si>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</si>
  <si>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</si>
  <si>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</si>
  <si>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</si>
  <si>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</si>
  <si>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809 10804020 01 0000 110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</si>
  <si>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</si>
  <si>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809 11105035 10 0000 120</t>
  </si>
  <si>
    <t>Невыясненные поступления, зачисляемые в бюджеты сельских поселений</t>
  </si>
  <si>
    <t>809 11701050 10 0000 180</t>
  </si>
  <si>
    <t>Дотации бюджетам сельских поселений на выравнивание бюджетной обеспеченности из бюджета субъекта Российской Федерации</t>
  </si>
  <si>
    <t>809 20215001 10 0000 150</t>
  </si>
  <si>
    <t>Субсидии бюджетам сельских поселений на обеспечение комплексного развития сельских территорий</t>
  </si>
  <si>
    <t>809 20225576 10 0000 150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</si>
  <si>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</si>
  <si>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809 20235118 10 0000 150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</si>
  <si>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</si>
  <si>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809 20240014 10 0000 150</t>
  </si>
  <si>
    <t>Прочие межбюджетные трансферты, передаваемые бюджетам сельских поселений</t>
  </si>
  <si>
    <t>809 20249999 10 0000 150</t>
  </si>
  <si>
    <t>Прочие безвозмездные поступления в бюджеты сельских поселений</t>
  </si>
  <si>
    <t>809 20705030 10 0000 150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</si>
  <si>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</si>
  <si>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</si>
  <si>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</si>
  <si>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</si>
  <si>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</si>
  <si>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809 0102 9900009100 121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</si>
  <si>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</si>
  <si>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809 0102 9900009100 129</t>
  </si>
  <si>
    <t>809 0104 010Я010110 121</t>
  </si>
  <si>
    <t>809 0104 010Я010110 129</t>
  </si>
  <si>
    <t>Закупка товаров, работ, услуг в сфере информационно-коммуникационных технологий</t>
  </si>
  <si>
    <t>809 0104 010Я010190 242</t>
  </si>
  <si>
    <t>Прочая закупка товаров, работ и услуг</t>
  </si>
  <si>
    <t>809 0104 010Я010190 244</t>
  </si>
  <si>
    <t>Уплата налога на имущество организаций и земельного налога</t>
  </si>
  <si>
    <t>809 0104 010Я010190 851</t>
  </si>
  <si>
    <t>Уплата прочих налогов, сборов</t>
  </si>
  <si>
    <t>809 0104 010Я010190 852</t>
  </si>
  <si>
    <t>Уплата иных платежей</t>
  </si>
  <si>
    <t>809 0104 010Я010190 853</t>
  </si>
  <si>
    <t>809 0104 010Я0S8500 121</t>
  </si>
  <si>
    <t>809 0104 010Я0S8500 129</t>
  </si>
  <si>
    <t>Специальные расходы</t>
  </si>
  <si>
    <t>809 0107 9900009190 880</t>
  </si>
  <si>
    <t>Резервные средства</t>
  </si>
  <si>
    <t>809 0111 990000Ш200 870</t>
  </si>
  <si>
    <t>809 0113 010Я010190 242</t>
  </si>
  <si>
    <t>809 0203 9900051180 121</t>
  </si>
  <si>
    <t>809 0203 9900051180 129</t>
  </si>
  <si>
    <t>809 0203 9900051180 244</t>
  </si>
  <si>
    <t>809 0309 0110300190 244</t>
  </si>
  <si>
    <t>809 0406 0110400190 244</t>
  </si>
  <si>
    <t>809 0409 0110500190 244</t>
  </si>
  <si>
    <t>809 0409 01105S22Д0 244</t>
  </si>
  <si>
    <t>809 0502 0110200190 244</t>
  </si>
  <si>
    <t>809 0503 0110100190 242</t>
  </si>
  <si>
    <t>809 0503 0110100190 244</t>
  </si>
  <si>
    <t>809 0503 01101L5761 244</t>
  </si>
  <si>
    <t>Закупка товаров, работ, услуг в целях капитального ремонта государственного (муниципального) имущества</t>
  </si>
  <si>
    <t>809 0801 0120101190 243</t>
  </si>
  <si>
    <t>809 0801 0120101190 244</t>
  </si>
  <si>
    <t>Иные межбюджетные трансферты</t>
  </si>
  <si>
    <t>809 0801 0120101М01 540</t>
  </si>
  <si>
    <t>809 1105 0120201110 121</t>
  </si>
  <si>
    <t>809 1105 0120201110 129</t>
  </si>
  <si>
    <t>809 1105 0120201190 244</t>
  </si>
  <si>
    <t>809 1105 01202S8500 121</t>
  </si>
  <si>
    <t>809 1105 01202S8500 129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</si>
  <si>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</si>
  <si>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</si>
  <si>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</si>
  <si>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</si>
  <si>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</si>
  <si>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</si>
  <si>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</si>
  <si>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</si>
  <si>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</si>
  <si>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</si>
  <si>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</si>
  <si>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</si>
  <si>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</si>
  <si>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</si>
  <si>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</si>
  <si>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</si>
  <si>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809 01050201 10 0000 510</t>
  </si>
  <si>
    <t xml:space="preserve">     уменьшение остатков средств</t>
  </si>
  <si>
    <t>720</t>
  </si>
  <si>
    <t>809 01050201 10 0000 610</t>
  </si>
  <si>
    <t>Тоедов В. А.</t>
  </si>
  <si>
    <t>(подпись)</t>
  </si>
  <si>
    <t>(расшифровка подписи)</t>
  </si>
  <si>
    <t>Главный бухгалтер</t>
  </si>
  <si>
    <t>Делдошпоева А. Н.</t>
  </si>
  <si>
    <t>Исполнитель:</t>
  </si>
  <si>
    <t>(должность)</t>
  </si>
  <si>
    <t>Форма 0503117 с.1</t>
  </si>
  <si>
    <t xml:space="preserve">   01 ноября 2020 г.  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</si>
</sst>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92"/>
  <sheetViews>
    <sheetView tabSelected="1" zoomScalePageLayoutView="0" workbookViewId="0" topLeftCell="A64">
      <selection activeCell="A92" sqref="A92:X92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44136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11</v>
      </c>
    </row>
    <row r="6" spans="1:24" s="1" customFormat="1" ht="13.5" customHeight="1">
      <c r="A6" s="7" t="s">
        <v>12</v>
      </c>
      <c r="B6" s="7"/>
      <c r="C6" s="7"/>
      <c r="D6" s="7"/>
      <c r="E6" s="7"/>
      <c r="F6" s="7"/>
      <c r="G6" s="8" t="s">
        <v>13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14</v>
      </c>
      <c r="V6" s="4"/>
      <c r="W6" s="4"/>
      <c r="X6" s="9" t="s">
        <v>15</v>
      </c>
    </row>
    <row r="7" spans="1:24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18</v>
      </c>
    </row>
    <row r="8" spans="1:24" s="1" customFormat="1" ht="13.5" customHeight="1">
      <c r="A8" s="7" t="s">
        <v>19</v>
      </c>
      <c r="B8" s="7"/>
      <c r="C8" s="7"/>
      <c r="D8" s="7"/>
      <c r="E8" s="7" t="s">
        <v>20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21</v>
      </c>
      <c r="U8" s="4"/>
      <c r="V8" s="4"/>
      <c r="W8" s="4"/>
      <c r="X8" s="11" t="s">
        <v>22</v>
      </c>
    </row>
    <row r="9" spans="1:24" s="1" customFormat="1" ht="13.5" customHeight="1">
      <c r="A9" s="12" t="s">
        <v>23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25</v>
      </c>
      <c r="M10" s="13"/>
      <c r="N10" s="13" t="s">
        <v>26</v>
      </c>
      <c r="O10" s="13"/>
      <c r="P10" s="14" t="s">
        <v>27</v>
      </c>
      <c r="Q10" s="14"/>
      <c r="R10" s="14"/>
      <c r="S10" s="14" t="s">
        <v>28</v>
      </c>
      <c r="T10" s="14"/>
      <c r="U10" s="14"/>
      <c r="V10" s="14"/>
      <c r="W10" s="15" t="s">
        <v>29</v>
      </c>
      <c r="X10" s="15"/>
    </row>
    <row r="11" spans="1:24" s="1" customFormat="1" ht="12.75" customHeight="1">
      <c r="A11" s="16" t="s">
        <v>30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31</v>
      </c>
      <c r="M11" s="16"/>
      <c r="N11" s="16" t="s">
        <v>32</v>
      </c>
      <c r="O11" s="16"/>
      <c r="P11" s="17" t="s">
        <v>33</v>
      </c>
      <c r="Q11" s="17"/>
      <c r="R11" s="17"/>
      <c r="S11" s="17" t="s">
        <v>34</v>
      </c>
      <c r="T11" s="17"/>
      <c r="U11" s="17"/>
      <c r="V11" s="17"/>
      <c r="W11" s="18" t="s">
        <v>35</v>
      </c>
      <c r="X11" s="18"/>
    </row>
    <row r="12" spans="1:24" s="1" customFormat="1" ht="13.5" customHeight="1">
      <c r="A12" s="19" t="s">
        <v>36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37</v>
      </c>
      <c r="M12" s="20"/>
      <c r="N12" s="20" t="s">
        <v>38</v>
      </c>
      <c r="O12" s="20"/>
      <c r="P12" s="21">
        <f>6517976.05</f>
        <v>6517976.05</v>
      </c>
      <c r="Q12" s="21"/>
      <c r="R12" s="21"/>
      <c r="S12" s="21">
        <f>5161729.53</f>
        <v>5161729.53</v>
      </c>
      <c r="T12" s="21"/>
      <c r="U12" s="21"/>
      <c r="V12" s="21"/>
      <c r="W12" s="22">
        <f>1356246.52</f>
        <v>1356246.52</v>
      </c>
      <c r="X12" s="22"/>
    </row>
    <row r="13" spans="1:24" s="1" customFormat="1" ht="45" customHeight="1">
      <c r="A13" s="23" t="s">
        <v>39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37</v>
      </c>
      <c r="M13" s="24"/>
      <c r="N13" s="24" t="s">
        <v>40</v>
      </c>
      <c r="O13" s="24"/>
      <c r="P13" s="25">
        <f>40000</f>
        <v>40000</v>
      </c>
      <c r="Q13" s="25"/>
      <c r="R13" s="25"/>
      <c r="S13" s="25">
        <f>33072.76</f>
        <v>33072.76</v>
      </c>
      <c r="T13" s="25"/>
      <c r="U13" s="25"/>
      <c r="V13" s="25"/>
      <c r="W13" s="26">
        <f>6927.24</f>
        <v>6927.24</v>
      </c>
      <c r="X13" s="26"/>
    </row>
    <row r="14" spans="1:24" s="1" customFormat="1" ht="24" customHeight="1">
      <c r="A14" s="23" t="s">
        <v>41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37</v>
      </c>
      <c r="M14" s="24"/>
      <c r="N14" s="24" t="s">
        <v>42</v>
      </c>
      <c r="O14" s="24"/>
      <c r="P14" s="27" t="s">
        <v>43</v>
      </c>
      <c r="Q14" s="27"/>
      <c r="R14" s="27"/>
      <c r="S14" s="25">
        <f>889.06</f>
        <v>889.06</v>
      </c>
      <c r="T14" s="25"/>
      <c r="U14" s="25"/>
      <c r="V14" s="25"/>
      <c r="W14" s="28" t="s">
        <v>43</v>
      </c>
      <c r="X14" s="28"/>
    </row>
    <row r="15" spans="1:24" s="1" customFormat="1" ht="13.5" customHeight="1">
      <c r="A15" s="23" t="s">
        <v>44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37</v>
      </c>
      <c r="M15" s="24"/>
      <c r="N15" s="24" t="s">
        <v>45</v>
      </c>
      <c r="O15" s="24"/>
      <c r="P15" s="25">
        <f>20000</f>
        <v>20000</v>
      </c>
      <c r="Q15" s="25"/>
      <c r="R15" s="25"/>
      <c r="S15" s="25">
        <f>14794.95</f>
        <v>14794.95</v>
      </c>
      <c r="T15" s="25"/>
      <c r="U15" s="25"/>
      <c r="V15" s="25"/>
      <c r="W15" s="26">
        <f>5205.05</f>
        <v>5205.05</v>
      </c>
      <c r="X15" s="26"/>
    </row>
    <row r="16" spans="1:24" s="1" customFormat="1" ht="13.5" customHeight="1">
      <c r="A16" s="23" t="s">
        <v>46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37</v>
      </c>
      <c r="M16" s="24"/>
      <c r="N16" s="24" t="s">
        <v>47</v>
      </c>
      <c r="O16" s="24"/>
      <c r="P16" s="25">
        <f>40000</f>
        <v>40000</v>
      </c>
      <c r="Q16" s="25"/>
      <c r="R16" s="25"/>
      <c r="S16" s="25">
        <f>39328.37</f>
        <v>39328.37</v>
      </c>
      <c r="T16" s="25"/>
      <c r="U16" s="25"/>
      <c r="V16" s="25"/>
      <c r="W16" s="26">
        <f>671.63</f>
        <v>671.63</v>
      </c>
      <c r="X16" s="26"/>
    </row>
    <row r="17" spans="1:24" s="1" customFormat="1" ht="24" customHeight="1">
      <c r="A17" s="23" t="s">
        <v>48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37</v>
      </c>
      <c r="M17" s="24"/>
      <c r="N17" s="24" t="s">
        <v>49</v>
      </c>
      <c r="O17" s="24"/>
      <c r="P17" s="25">
        <f>73000</f>
        <v>73000</v>
      </c>
      <c r="Q17" s="25"/>
      <c r="R17" s="25"/>
      <c r="S17" s="25">
        <f>27795.03</f>
        <v>27795.03</v>
      </c>
      <c r="T17" s="25"/>
      <c r="U17" s="25"/>
      <c r="V17" s="25"/>
      <c r="W17" s="26">
        <f>45204.97</f>
        <v>45204.97</v>
      </c>
      <c r="X17" s="26"/>
    </row>
    <row r="18" spans="1:24" s="1" customFormat="1" ht="24" customHeight="1">
      <c r="A18" s="23" t="s">
        <v>50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37</v>
      </c>
      <c r="M18" s="24"/>
      <c r="N18" s="24" t="s">
        <v>51</v>
      </c>
      <c r="O18" s="24"/>
      <c r="P18" s="25">
        <f>24000</f>
        <v>24000</v>
      </c>
      <c r="Q18" s="25"/>
      <c r="R18" s="25"/>
      <c r="S18" s="25">
        <f>21835.41</f>
        <v>21835.41</v>
      </c>
      <c r="T18" s="25"/>
      <c r="U18" s="25"/>
      <c r="V18" s="25"/>
      <c r="W18" s="26">
        <f>2164.59</f>
        <v>2164.59</v>
      </c>
      <c r="X18" s="26"/>
    </row>
    <row r="19" spans="1:24" s="1" customFormat="1" ht="24" customHeight="1">
      <c r="A19" s="23" t="s">
        <v>52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37</v>
      </c>
      <c r="M19" s="24"/>
      <c r="N19" s="24" t="s">
        <v>53</v>
      </c>
      <c r="O19" s="24"/>
      <c r="P19" s="25">
        <f>189000</f>
        <v>189000</v>
      </c>
      <c r="Q19" s="25"/>
      <c r="R19" s="25"/>
      <c r="S19" s="25">
        <f>75487.49</f>
        <v>75487.49</v>
      </c>
      <c r="T19" s="25"/>
      <c r="U19" s="25"/>
      <c r="V19" s="25"/>
      <c r="W19" s="26">
        <f>113512.51</f>
        <v>113512.51</v>
      </c>
      <c r="X19" s="26"/>
    </row>
    <row r="20" spans="1:24" s="1" customFormat="1" ht="45" customHeight="1">
      <c r="A20" s="23" t="s">
        <v>54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37</v>
      </c>
      <c r="M20" s="24"/>
      <c r="N20" s="24" t="s">
        <v>55</v>
      </c>
      <c r="O20" s="24"/>
      <c r="P20" s="25">
        <f>25000</f>
        <v>25000</v>
      </c>
      <c r="Q20" s="25"/>
      <c r="R20" s="25"/>
      <c r="S20" s="25">
        <f>3700</f>
        <v>3700</v>
      </c>
      <c r="T20" s="25"/>
      <c r="U20" s="25"/>
      <c r="V20" s="25"/>
      <c r="W20" s="26">
        <f>21300</f>
        <v>21300</v>
      </c>
      <c r="X20" s="26"/>
    </row>
    <row r="21" spans="1:24" s="1" customFormat="1" ht="33.75" customHeight="1">
      <c r="A21" s="23" t="s">
        <v>56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37</v>
      </c>
      <c r="M21" s="24"/>
      <c r="N21" s="24" t="s">
        <v>57</v>
      </c>
      <c r="O21" s="24"/>
      <c r="P21" s="25">
        <f>12000</f>
        <v>12000</v>
      </c>
      <c r="Q21" s="25"/>
      <c r="R21" s="25"/>
      <c r="S21" s="25">
        <f>10100</f>
        <v>10100</v>
      </c>
      <c r="T21" s="25"/>
      <c r="U21" s="25"/>
      <c r="V21" s="25"/>
      <c r="W21" s="26">
        <f>1900</f>
        <v>1900</v>
      </c>
      <c r="X21" s="26"/>
    </row>
    <row r="22" spans="1:24" s="1" customFormat="1" ht="13.5" customHeight="1">
      <c r="A22" s="23" t="s">
        <v>58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37</v>
      </c>
      <c r="M22" s="24"/>
      <c r="N22" s="24" t="s">
        <v>59</v>
      </c>
      <c r="O22" s="24"/>
      <c r="P22" s="27" t="s">
        <v>43</v>
      </c>
      <c r="Q22" s="27"/>
      <c r="R22" s="27"/>
      <c r="S22" s="25">
        <f>0</f>
        <v>0</v>
      </c>
      <c r="T22" s="25"/>
      <c r="U22" s="25"/>
      <c r="V22" s="25"/>
      <c r="W22" s="28" t="s">
        <v>43</v>
      </c>
      <c r="X22" s="28"/>
    </row>
    <row r="23" spans="1:24" s="1" customFormat="1" ht="24" customHeight="1">
      <c r="A23" s="23" t="s">
        <v>60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37</v>
      </c>
      <c r="M23" s="24"/>
      <c r="N23" s="24" t="s">
        <v>61</v>
      </c>
      <c r="O23" s="24"/>
      <c r="P23" s="25">
        <f>3268198</f>
        <v>3268198</v>
      </c>
      <c r="Q23" s="25"/>
      <c r="R23" s="25"/>
      <c r="S23" s="25">
        <f>2499079</f>
        <v>2499079</v>
      </c>
      <c r="T23" s="25"/>
      <c r="U23" s="25"/>
      <c r="V23" s="25"/>
      <c r="W23" s="26">
        <f>769119</f>
        <v>769119</v>
      </c>
      <c r="X23" s="26"/>
    </row>
    <row r="24" spans="1:24" s="1" customFormat="1" ht="24" customHeight="1">
      <c r="A24" s="23" t="s">
        <v>62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37</v>
      </c>
      <c r="M24" s="24"/>
      <c r="N24" s="24" t="s">
        <v>63</v>
      </c>
      <c r="O24" s="24"/>
      <c r="P24" s="25">
        <f>384801</f>
        <v>384801</v>
      </c>
      <c r="Q24" s="25"/>
      <c r="R24" s="25"/>
      <c r="S24" s="25">
        <f>336700.55</f>
        <v>336700.55</v>
      </c>
      <c r="T24" s="25"/>
      <c r="U24" s="25"/>
      <c r="V24" s="25"/>
      <c r="W24" s="26">
        <f>48100.45</f>
        <v>48100.45</v>
      </c>
      <c r="X24" s="26"/>
    </row>
    <row r="25" spans="1:24" s="1" customFormat="1" ht="24" customHeight="1">
      <c r="A25" s="23" t="s">
        <v>64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37</v>
      </c>
      <c r="M25" s="24"/>
      <c r="N25" s="24" t="s">
        <v>65</v>
      </c>
      <c r="O25" s="24"/>
      <c r="P25" s="25">
        <f>139200</f>
        <v>139200</v>
      </c>
      <c r="Q25" s="25"/>
      <c r="R25" s="25"/>
      <c r="S25" s="25">
        <f>103566.86</f>
        <v>103566.86</v>
      </c>
      <c r="T25" s="25"/>
      <c r="U25" s="25"/>
      <c r="V25" s="25"/>
      <c r="W25" s="26">
        <f>35633.14</f>
        <v>35633.14</v>
      </c>
      <c r="X25" s="26"/>
    </row>
    <row r="26" spans="1:24" s="1" customFormat="1" ht="45" customHeight="1">
      <c r="A26" s="23" t="s">
        <v>66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37</v>
      </c>
      <c r="M26" s="24"/>
      <c r="N26" s="24" t="s">
        <v>67</v>
      </c>
      <c r="O26" s="24"/>
      <c r="P26" s="25">
        <f>838195.96</f>
        <v>838195.96</v>
      </c>
      <c r="Q26" s="25"/>
      <c r="R26" s="25"/>
      <c r="S26" s="25">
        <f>748195.96</f>
        <v>748195.96</v>
      </c>
      <c r="T26" s="25"/>
      <c r="U26" s="25"/>
      <c r="V26" s="25"/>
      <c r="W26" s="26">
        <f>90000</f>
        <v>90000</v>
      </c>
      <c r="X26" s="26"/>
    </row>
    <row r="27" spans="1:24" s="1" customFormat="1" ht="24" customHeight="1">
      <c r="A27" s="23" t="s">
        <v>68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37</v>
      </c>
      <c r="M27" s="24"/>
      <c r="N27" s="24" t="s">
        <v>69</v>
      </c>
      <c r="O27" s="24"/>
      <c r="P27" s="25">
        <f>1409609.09</f>
        <v>1409609.09</v>
      </c>
      <c r="Q27" s="25"/>
      <c r="R27" s="25"/>
      <c r="S27" s="25">
        <f>1192212.09</f>
        <v>1192212.09</v>
      </c>
      <c r="T27" s="25"/>
      <c r="U27" s="25"/>
      <c r="V27" s="25"/>
      <c r="W27" s="26">
        <f>217397</f>
        <v>217397</v>
      </c>
      <c r="X27" s="26"/>
    </row>
    <row r="28" spans="1:24" s="1" customFormat="1" ht="13.5" customHeight="1">
      <c r="A28" s="23" t="s">
        <v>70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37</v>
      </c>
      <c r="M28" s="24"/>
      <c r="N28" s="24" t="s">
        <v>71</v>
      </c>
      <c r="O28" s="24"/>
      <c r="P28" s="25">
        <f>54972</f>
        <v>54972</v>
      </c>
      <c r="Q28" s="25"/>
      <c r="R28" s="25"/>
      <c r="S28" s="25">
        <f>54972</f>
        <v>54972</v>
      </c>
      <c r="T28" s="25"/>
      <c r="U28" s="25"/>
      <c r="V28" s="25"/>
      <c r="W28" s="26">
        <f>0</f>
        <v>0</v>
      </c>
      <c r="X28" s="26"/>
    </row>
    <row r="29" spans="1:24" s="1" customFormat="1" ht="13.5" customHeight="1">
      <c r="A29" s="29" t="s">
        <v>18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</row>
    <row r="30" spans="1:24" s="1" customFormat="1" ht="13.5" customHeight="1">
      <c r="A30" s="12" t="s">
        <v>72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s="1" customFormat="1" ht="34.5" customHeight="1">
      <c r="A31" s="13" t="s">
        <v>24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 t="s">
        <v>25</v>
      </c>
      <c r="M31" s="13"/>
      <c r="N31" s="13" t="s">
        <v>73</v>
      </c>
      <c r="O31" s="13"/>
      <c r="P31" s="14" t="s">
        <v>27</v>
      </c>
      <c r="Q31" s="14"/>
      <c r="R31" s="14"/>
      <c r="S31" s="14" t="s">
        <v>28</v>
      </c>
      <c r="T31" s="14"/>
      <c r="U31" s="14"/>
      <c r="V31" s="14"/>
      <c r="W31" s="15" t="s">
        <v>29</v>
      </c>
      <c r="X31" s="15"/>
    </row>
    <row r="32" spans="1:24" s="1" customFormat="1" ht="13.5" customHeight="1">
      <c r="A32" s="16" t="s">
        <v>30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 t="s">
        <v>31</v>
      </c>
      <c r="M32" s="16"/>
      <c r="N32" s="16" t="s">
        <v>32</v>
      </c>
      <c r="O32" s="16"/>
      <c r="P32" s="17" t="s">
        <v>33</v>
      </c>
      <c r="Q32" s="17"/>
      <c r="R32" s="17"/>
      <c r="S32" s="17" t="s">
        <v>34</v>
      </c>
      <c r="T32" s="17"/>
      <c r="U32" s="17"/>
      <c r="V32" s="17"/>
      <c r="W32" s="18" t="s">
        <v>35</v>
      </c>
      <c r="X32" s="18"/>
    </row>
    <row r="33" spans="1:24" s="1" customFormat="1" ht="13.5" customHeight="1">
      <c r="A33" s="19" t="s">
        <v>74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20" t="s">
        <v>75</v>
      </c>
      <c r="M33" s="20"/>
      <c r="N33" s="20" t="s">
        <v>38</v>
      </c>
      <c r="O33" s="20"/>
      <c r="P33" s="21">
        <f>6681799.58</f>
        <v>6681799.58</v>
      </c>
      <c r="Q33" s="21"/>
      <c r="R33" s="21"/>
      <c r="S33" s="21">
        <f>4619462.16</f>
        <v>4619462.16</v>
      </c>
      <c r="T33" s="21"/>
      <c r="U33" s="21"/>
      <c r="V33" s="21"/>
      <c r="W33" s="22">
        <f>2062337.42</f>
        <v>2062337.42</v>
      </c>
      <c r="X33" s="22"/>
    </row>
    <row r="34" spans="1:24" s="1" customFormat="1" ht="13.5" customHeight="1">
      <c r="A34" s="30" t="s">
        <v>76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1" t="s">
        <v>75</v>
      </c>
      <c r="M34" s="31"/>
      <c r="N34" s="31" t="s">
        <v>77</v>
      </c>
      <c r="O34" s="31"/>
      <c r="P34" s="32">
        <f>369616</f>
        <v>369616</v>
      </c>
      <c r="Q34" s="32"/>
      <c r="R34" s="32"/>
      <c r="S34" s="32">
        <f>306810.68</f>
        <v>306810.68</v>
      </c>
      <c r="T34" s="32"/>
      <c r="U34" s="32"/>
      <c r="V34" s="32"/>
      <c r="W34" s="33">
        <f>62805.32</f>
        <v>62805.32</v>
      </c>
      <c r="X34" s="33"/>
    </row>
    <row r="35" spans="1:24" s="1" customFormat="1" ht="33.75" customHeight="1">
      <c r="A35" s="30" t="s">
        <v>78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1" t="s">
        <v>75</v>
      </c>
      <c r="M35" s="31"/>
      <c r="N35" s="31" t="s">
        <v>79</v>
      </c>
      <c r="O35" s="31"/>
      <c r="P35" s="32">
        <f>111624</f>
        <v>111624</v>
      </c>
      <c r="Q35" s="32"/>
      <c r="R35" s="32"/>
      <c r="S35" s="32">
        <f>91448.84</f>
        <v>91448.84</v>
      </c>
      <c r="T35" s="32"/>
      <c r="U35" s="32"/>
      <c r="V35" s="32"/>
      <c r="W35" s="33">
        <f>20175.16</f>
        <v>20175.16</v>
      </c>
      <c r="X35" s="33"/>
    </row>
    <row r="36" spans="1:24" s="1" customFormat="1" ht="13.5" customHeight="1">
      <c r="A36" s="30" t="s">
        <v>76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1" t="s">
        <v>75</v>
      </c>
      <c r="M36" s="31"/>
      <c r="N36" s="31" t="s">
        <v>80</v>
      </c>
      <c r="O36" s="31"/>
      <c r="P36" s="32">
        <f>533307</f>
        <v>533307</v>
      </c>
      <c r="Q36" s="32"/>
      <c r="R36" s="32"/>
      <c r="S36" s="32">
        <f>443806.58</f>
        <v>443806.58</v>
      </c>
      <c r="T36" s="32"/>
      <c r="U36" s="32"/>
      <c r="V36" s="32"/>
      <c r="W36" s="33">
        <f>89500.42</f>
        <v>89500.42</v>
      </c>
      <c r="X36" s="33"/>
    </row>
    <row r="37" spans="1:24" s="1" customFormat="1" ht="33.75" customHeight="1">
      <c r="A37" s="30" t="s">
        <v>78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1" t="s">
        <v>75</v>
      </c>
      <c r="M37" s="31"/>
      <c r="N37" s="31" t="s">
        <v>81</v>
      </c>
      <c r="O37" s="31"/>
      <c r="P37" s="32">
        <f>161058</f>
        <v>161058</v>
      </c>
      <c r="Q37" s="32"/>
      <c r="R37" s="32"/>
      <c r="S37" s="32">
        <f>149656.6</f>
        <v>149656.6</v>
      </c>
      <c r="T37" s="32"/>
      <c r="U37" s="32"/>
      <c r="V37" s="32"/>
      <c r="W37" s="33">
        <f>11401.4</f>
        <v>11401.4</v>
      </c>
      <c r="X37" s="33"/>
    </row>
    <row r="38" spans="1:24" s="1" customFormat="1" ht="24" customHeight="1">
      <c r="A38" s="30" t="s">
        <v>82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1" t="s">
        <v>75</v>
      </c>
      <c r="M38" s="31"/>
      <c r="N38" s="31" t="s">
        <v>83</v>
      </c>
      <c r="O38" s="31"/>
      <c r="P38" s="32">
        <f>82300</f>
        <v>82300</v>
      </c>
      <c r="Q38" s="32"/>
      <c r="R38" s="32"/>
      <c r="S38" s="32">
        <f>54662.37</f>
        <v>54662.37</v>
      </c>
      <c r="T38" s="32"/>
      <c r="U38" s="32"/>
      <c r="V38" s="32"/>
      <c r="W38" s="33">
        <f>27637.63</f>
        <v>27637.63</v>
      </c>
      <c r="X38" s="33"/>
    </row>
    <row r="39" spans="1:24" s="1" customFormat="1" ht="13.5" customHeight="1">
      <c r="A39" s="30" t="s">
        <v>84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1" t="s">
        <v>75</v>
      </c>
      <c r="M39" s="31"/>
      <c r="N39" s="31" t="s">
        <v>85</v>
      </c>
      <c r="O39" s="31"/>
      <c r="P39" s="32">
        <f>63312</f>
        <v>63312</v>
      </c>
      <c r="Q39" s="32"/>
      <c r="R39" s="32"/>
      <c r="S39" s="32">
        <f>43241</f>
        <v>43241</v>
      </c>
      <c r="T39" s="32"/>
      <c r="U39" s="32"/>
      <c r="V39" s="32"/>
      <c r="W39" s="33">
        <f>20071</f>
        <v>20071</v>
      </c>
      <c r="X39" s="33"/>
    </row>
    <row r="40" spans="1:24" s="1" customFormat="1" ht="13.5" customHeight="1">
      <c r="A40" s="30" t="s">
        <v>86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1" t="s">
        <v>75</v>
      </c>
      <c r="M40" s="31"/>
      <c r="N40" s="31" t="s">
        <v>87</v>
      </c>
      <c r="O40" s="31"/>
      <c r="P40" s="32">
        <f>12138</f>
        <v>12138</v>
      </c>
      <c r="Q40" s="32"/>
      <c r="R40" s="32"/>
      <c r="S40" s="32">
        <f>12138</f>
        <v>12138</v>
      </c>
      <c r="T40" s="32"/>
      <c r="U40" s="32"/>
      <c r="V40" s="32"/>
      <c r="W40" s="33">
        <f>0</f>
        <v>0</v>
      </c>
      <c r="X40" s="33"/>
    </row>
    <row r="41" spans="1:24" s="1" customFormat="1" ht="13.5" customHeight="1">
      <c r="A41" s="30" t="s">
        <v>88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1" t="s">
        <v>75</v>
      </c>
      <c r="M41" s="31"/>
      <c r="N41" s="31" t="s">
        <v>89</v>
      </c>
      <c r="O41" s="31"/>
      <c r="P41" s="32">
        <f>4673</f>
        <v>4673</v>
      </c>
      <c r="Q41" s="32"/>
      <c r="R41" s="32"/>
      <c r="S41" s="32">
        <f>4673</f>
        <v>4673</v>
      </c>
      <c r="T41" s="32"/>
      <c r="U41" s="32"/>
      <c r="V41" s="32"/>
      <c r="W41" s="33">
        <f>0</f>
        <v>0</v>
      </c>
      <c r="X41" s="33"/>
    </row>
    <row r="42" spans="1:24" s="1" customFormat="1" ht="13.5" customHeight="1">
      <c r="A42" s="30" t="s">
        <v>90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1" t="s">
        <v>75</v>
      </c>
      <c r="M42" s="31"/>
      <c r="N42" s="31" t="s">
        <v>91</v>
      </c>
      <c r="O42" s="31"/>
      <c r="P42" s="32">
        <f>1897</f>
        <v>1897</v>
      </c>
      <c r="Q42" s="32"/>
      <c r="R42" s="32"/>
      <c r="S42" s="32">
        <f>1897</f>
        <v>1897</v>
      </c>
      <c r="T42" s="32"/>
      <c r="U42" s="32"/>
      <c r="V42" s="32"/>
      <c r="W42" s="33">
        <f>0</f>
        <v>0</v>
      </c>
      <c r="X42" s="33"/>
    </row>
    <row r="43" spans="1:24" s="1" customFormat="1" ht="13.5" customHeight="1">
      <c r="A43" s="30" t="s">
        <v>76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1" t="s">
        <v>75</v>
      </c>
      <c r="M43" s="31"/>
      <c r="N43" s="31" t="s">
        <v>92</v>
      </c>
      <c r="O43" s="31"/>
      <c r="P43" s="32">
        <f>364586</f>
        <v>364586</v>
      </c>
      <c r="Q43" s="32"/>
      <c r="R43" s="32"/>
      <c r="S43" s="32">
        <f>235567.22</f>
        <v>235567.22</v>
      </c>
      <c r="T43" s="32"/>
      <c r="U43" s="32"/>
      <c r="V43" s="32"/>
      <c r="W43" s="33">
        <f>129018.78</f>
        <v>129018.78</v>
      </c>
      <c r="X43" s="33"/>
    </row>
    <row r="44" spans="1:24" s="1" customFormat="1" ht="33.75" customHeight="1">
      <c r="A44" s="30" t="s">
        <v>78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1" t="s">
        <v>75</v>
      </c>
      <c r="M44" s="31"/>
      <c r="N44" s="31" t="s">
        <v>93</v>
      </c>
      <c r="O44" s="31"/>
      <c r="P44" s="32">
        <f>110107</f>
        <v>110107</v>
      </c>
      <c r="Q44" s="32"/>
      <c r="R44" s="32"/>
      <c r="S44" s="32">
        <f>57424.31</f>
        <v>57424.31</v>
      </c>
      <c r="T44" s="32"/>
      <c r="U44" s="32"/>
      <c r="V44" s="32"/>
      <c r="W44" s="33">
        <f>52682.69</f>
        <v>52682.69</v>
      </c>
      <c r="X44" s="33"/>
    </row>
    <row r="45" spans="1:24" s="1" customFormat="1" ht="13.5" customHeight="1">
      <c r="A45" s="30" t="s">
        <v>94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1" t="s">
        <v>75</v>
      </c>
      <c r="M45" s="31"/>
      <c r="N45" s="31" t="s">
        <v>95</v>
      </c>
      <c r="O45" s="31"/>
      <c r="P45" s="32">
        <f>189603.09</f>
        <v>189603.09</v>
      </c>
      <c r="Q45" s="32"/>
      <c r="R45" s="32"/>
      <c r="S45" s="32">
        <f>189603.09</f>
        <v>189603.09</v>
      </c>
      <c r="T45" s="32"/>
      <c r="U45" s="32"/>
      <c r="V45" s="32"/>
      <c r="W45" s="33">
        <f>0</f>
        <v>0</v>
      </c>
      <c r="X45" s="33"/>
    </row>
    <row r="46" spans="1:24" s="1" customFormat="1" ht="13.5" customHeight="1">
      <c r="A46" s="30" t="s">
        <v>96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1" t="s">
        <v>75</v>
      </c>
      <c r="M46" s="31"/>
      <c r="N46" s="31" t="s">
        <v>97</v>
      </c>
      <c r="O46" s="31"/>
      <c r="P46" s="32">
        <f>4500</f>
        <v>4500</v>
      </c>
      <c r="Q46" s="32"/>
      <c r="R46" s="32"/>
      <c r="S46" s="34" t="s">
        <v>43</v>
      </c>
      <c r="T46" s="34"/>
      <c r="U46" s="34"/>
      <c r="V46" s="34"/>
      <c r="W46" s="33">
        <f>4500</f>
        <v>4500</v>
      </c>
      <c r="X46" s="33"/>
    </row>
    <row r="47" spans="1:24" s="1" customFormat="1" ht="24" customHeight="1">
      <c r="A47" s="30" t="s">
        <v>82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1" t="s">
        <v>75</v>
      </c>
      <c r="M47" s="31"/>
      <c r="N47" s="31" t="s">
        <v>98</v>
      </c>
      <c r="O47" s="31"/>
      <c r="P47" s="32">
        <f>36000</f>
        <v>36000</v>
      </c>
      <c r="Q47" s="32"/>
      <c r="R47" s="32"/>
      <c r="S47" s="34" t="s">
        <v>43</v>
      </c>
      <c r="T47" s="34"/>
      <c r="U47" s="34"/>
      <c r="V47" s="34"/>
      <c r="W47" s="33">
        <f>36000</f>
        <v>36000</v>
      </c>
      <c r="X47" s="33"/>
    </row>
    <row r="48" spans="1:24" s="1" customFormat="1" ht="13.5" customHeight="1">
      <c r="A48" s="30" t="s">
        <v>76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1" t="s">
        <v>75</v>
      </c>
      <c r="M48" s="31"/>
      <c r="N48" s="31" t="s">
        <v>99</v>
      </c>
      <c r="O48" s="31"/>
      <c r="P48" s="32">
        <f>100483</f>
        <v>100483</v>
      </c>
      <c r="Q48" s="32"/>
      <c r="R48" s="32"/>
      <c r="S48" s="32">
        <f>77530.75</f>
        <v>77530.75</v>
      </c>
      <c r="T48" s="32"/>
      <c r="U48" s="32"/>
      <c r="V48" s="32"/>
      <c r="W48" s="33">
        <f>22952.25</f>
        <v>22952.25</v>
      </c>
      <c r="X48" s="33"/>
    </row>
    <row r="49" spans="1:24" s="1" customFormat="1" ht="33.75" customHeight="1">
      <c r="A49" s="30" t="s">
        <v>78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1" t="s">
        <v>75</v>
      </c>
      <c r="M49" s="31"/>
      <c r="N49" s="31" t="s">
        <v>100</v>
      </c>
      <c r="O49" s="31"/>
      <c r="P49" s="32">
        <f>30347</f>
        <v>30347</v>
      </c>
      <c r="Q49" s="32"/>
      <c r="R49" s="32"/>
      <c r="S49" s="32">
        <f>23415.51</f>
        <v>23415.51</v>
      </c>
      <c r="T49" s="32"/>
      <c r="U49" s="32"/>
      <c r="V49" s="32"/>
      <c r="W49" s="33">
        <f>6931.49</f>
        <v>6931.49</v>
      </c>
      <c r="X49" s="33"/>
    </row>
    <row r="50" spans="1:24" s="1" customFormat="1" ht="13.5" customHeight="1">
      <c r="A50" s="30" t="s">
        <v>84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1" t="s">
        <v>75</v>
      </c>
      <c r="M50" s="31"/>
      <c r="N50" s="31" t="s">
        <v>101</v>
      </c>
      <c r="O50" s="31"/>
      <c r="P50" s="32">
        <f>8370</f>
        <v>8370</v>
      </c>
      <c r="Q50" s="32"/>
      <c r="R50" s="32"/>
      <c r="S50" s="32">
        <f>2620.6</f>
        <v>2620.6</v>
      </c>
      <c r="T50" s="32"/>
      <c r="U50" s="32"/>
      <c r="V50" s="32"/>
      <c r="W50" s="33">
        <f>5749.4</f>
        <v>5749.4</v>
      </c>
      <c r="X50" s="33"/>
    </row>
    <row r="51" spans="1:24" s="1" customFormat="1" ht="13.5" customHeight="1">
      <c r="A51" s="30" t="s">
        <v>84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1" t="s">
        <v>75</v>
      </c>
      <c r="M51" s="31"/>
      <c r="N51" s="31" t="s">
        <v>102</v>
      </c>
      <c r="O51" s="31"/>
      <c r="P51" s="32">
        <f>2000</f>
        <v>2000</v>
      </c>
      <c r="Q51" s="32"/>
      <c r="R51" s="32"/>
      <c r="S51" s="34" t="s">
        <v>43</v>
      </c>
      <c r="T51" s="34"/>
      <c r="U51" s="34"/>
      <c r="V51" s="34"/>
      <c r="W51" s="33">
        <f>2000</f>
        <v>2000</v>
      </c>
      <c r="X51" s="33"/>
    </row>
    <row r="52" spans="1:24" s="1" customFormat="1" ht="13.5" customHeight="1">
      <c r="A52" s="30" t="s">
        <v>84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 t="s">
        <v>75</v>
      </c>
      <c r="M52" s="31"/>
      <c r="N52" s="31" t="s">
        <v>103</v>
      </c>
      <c r="O52" s="31"/>
      <c r="P52" s="32">
        <f>2000</f>
        <v>2000</v>
      </c>
      <c r="Q52" s="32"/>
      <c r="R52" s="32"/>
      <c r="S52" s="34" t="s">
        <v>43</v>
      </c>
      <c r="T52" s="34"/>
      <c r="U52" s="34"/>
      <c r="V52" s="34"/>
      <c r="W52" s="33">
        <f>2000</f>
        <v>2000</v>
      </c>
      <c r="X52" s="33"/>
    </row>
    <row r="53" spans="1:24" s="1" customFormat="1" ht="13.5" customHeight="1">
      <c r="A53" s="30" t="s">
        <v>84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 t="s">
        <v>75</v>
      </c>
      <c r="M53" s="31"/>
      <c r="N53" s="31" t="s">
        <v>104</v>
      </c>
      <c r="O53" s="31"/>
      <c r="P53" s="32">
        <f>764637.09</f>
        <v>764637.09</v>
      </c>
      <c r="Q53" s="32"/>
      <c r="R53" s="32"/>
      <c r="S53" s="32">
        <f>350734.15</f>
        <v>350734.15</v>
      </c>
      <c r="T53" s="32"/>
      <c r="U53" s="32"/>
      <c r="V53" s="32"/>
      <c r="W53" s="33">
        <f>413902.94</f>
        <v>413902.94</v>
      </c>
      <c r="X53" s="33"/>
    </row>
    <row r="54" spans="1:24" s="1" customFormat="1" ht="13.5" customHeight="1">
      <c r="A54" s="30" t="s">
        <v>84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 t="s">
        <v>75</v>
      </c>
      <c r="M54" s="31"/>
      <c r="N54" s="31" t="s">
        <v>105</v>
      </c>
      <c r="O54" s="31"/>
      <c r="P54" s="32">
        <f>88195.96</f>
        <v>88195.96</v>
      </c>
      <c r="Q54" s="32"/>
      <c r="R54" s="32"/>
      <c r="S54" s="32">
        <f>88195.96</f>
        <v>88195.96</v>
      </c>
      <c r="T54" s="32"/>
      <c r="U54" s="32"/>
      <c r="V54" s="32"/>
      <c r="W54" s="33">
        <f>0</f>
        <v>0</v>
      </c>
      <c r="X54" s="33"/>
    </row>
    <row r="55" spans="1:24" s="1" customFormat="1" ht="13.5" customHeight="1">
      <c r="A55" s="30" t="s">
        <v>84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 t="s">
        <v>75</v>
      </c>
      <c r="M55" s="31"/>
      <c r="N55" s="31" t="s">
        <v>106</v>
      </c>
      <c r="O55" s="31"/>
      <c r="P55" s="32">
        <f>15000</f>
        <v>15000</v>
      </c>
      <c r="Q55" s="32"/>
      <c r="R55" s="32"/>
      <c r="S55" s="34" t="s">
        <v>43</v>
      </c>
      <c r="T55" s="34"/>
      <c r="U55" s="34"/>
      <c r="V55" s="34"/>
      <c r="W55" s="33">
        <f>15000</f>
        <v>15000</v>
      </c>
      <c r="X55" s="33"/>
    </row>
    <row r="56" spans="1:24" s="1" customFormat="1" ht="24" customHeight="1">
      <c r="A56" s="30" t="s">
        <v>82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 t="s">
        <v>75</v>
      </c>
      <c r="M56" s="31"/>
      <c r="N56" s="31" t="s">
        <v>107</v>
      </c>
      <c r="O56" s="31"/>
      <c r="P56" s="32">
        <f>6000</f>
        <v>6000</v>
      </c>
      <c r="Q56" s="32"/>
      <c r="R56" s="32"/>
      <c r="S56" s="34" t="s">
        <v>43</v>
      </c>
      <c r="T56" s="34"/>
      <c r="U56" s="34"/>
      <c r="V56" s="34"/>
      <c r="W56" s="33">
        <f>6000</f>
        <v>6000</v>
      </c>
      <c r="X56" s="33"/>
    </row>
    <row r="57" spans="1:24" s="1" customFormat="1" ht="13.5" customHeight="1">
      <c r="A57" s="30" t="s">
        <v>84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 t="s">
        <v>75</v>
      </c>
      <c r="M57" s="31"/>
      <c r="N57" s="31" t="s">
        <v>108</v>
      </c>
      <c r="O57" s="31"/>
      <c r="P57" s="32">
        <f>115778.44</f>
        <v>115778.44</v>
      </c>
      <c r="Q57" s="32"/>
      <c r="R57" s="32"/>
      <c r="S57" s="32">
        <f>31191.53</f>
        <v>31191.53</v>
      </c>
      <c r="T57" s="32"/>
      <c r="U57" s="32"/>
      <c r="V57" s="32"/>
      <c r="W57" s="33">
        <f>84586.91</f>
        <v>84586.91</v>
      </c>
      <c r="X57" s="33"/>
    </row>
    <row r="58" spans="1:24" s="1" customFormat="1" ht="13.5" customHeight="1">
      <c r="A58" s="30" t="s">
        <v>84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 t="s">
        <v>75</v>
      </c>
      <c r="M58" s="31"/>
      <c r="N58" s="31" t="s">
        <v>109</v>
      </c>
      <c r="O58" s="31"/>
      <c r="P58" s="32">
        <f>494745</f>
        <v>494745</v>
      </c>
      <c r="Q58" s="32"/>
      <c r="R58" s="32"/>
      <c r="S58" s="32">
        <f>494745</f>
        <v>494745</v>
      </c>
      <c r="T58" s="32"/>
      <c r="U58" s="32"/>
      <c r="V58" s="32"/>
      <c r="W58" s="33">
        <f>0</f>
        <v>0</v>
      </c>
      <c r="X58" s="33"/>
    </row>
    <row r="59" spans="1:24" s="1" customFormat="1" ht="24" customHeight="1">
      <c r="A59" s="30" t="s">
        <v>110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 t="s">
        <v>75</v>
      </c>
      <c r="M59" s="31"/>
      <c r="N59" s="31" t="s">
        <v>111</v>
      </c>
      <c r="O59" s="31"/>
      <c r="P59" s="32">
        <f>344451</f>
        <v>344451</v>
      </c>
      <c r="Q59" s="32"/>
      <c r="R59" s="32"/>
      <c r="S59" s="32">
        <f>103335</f>
        <v>103335</v>
      </c>
      <c r="T59" s="32"/>
      <c r="U59" s="32"/>
      <c r="V59" s="32"/>
      <c r="W59" s="33">
        <f>241116</f>
        <v>241116</v>
      </c>
      <c r="X59" s="33"/>
    </row>
    <row r="60" spans="1:24" s="1" customFormat="1" ht="13.5" customHeight="1">
      <c r="A60" s="30" t="s">
        <v>84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 t="s">
        <v>75</v>
      </c>
      <c r="M60" s="31"/>
      <c r="N60" s="31" t="s">
        <v>112</v>
      </c>
      <c r="O60" s="31"/>
      <c r="P60" s="32">
        <f>294941</f>
        <v>294941</v>
      </c>
      <c r="Q60" s="32"/>
      <c r="R60" s="32"/>
      <c r="S60" s="32">
        <f>41082.54</f>
        <v>41082.54</v>
      </c>
      <c r="T60" s="32"/>
      <c r="U60" s="32"/>
      <c r="V60" s="32"/>
      <c r="W60" s="33">
        <f>253858.46</f>
        <v>253858.46</v>
      </c>
      <c r="X60" s="33"/>
    </row>
    <row r="61" spans="1:24" s="1" customFormat="1" ht="13.5" customHeight="1">
      <c r="A61" s="30" t="s">
        <v>113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1" t="s">
        <v>75</v>
      </c>
      <c r="M61" s="31"/>
      <c r="N61" s="31" t="s">
        <v>114</v>
      </c>
      <c r="O61" s="31"/>
      <c r="P61" s="32">
        <f>663317</f>
        <v>663317</v>
      </c>
      <c r="Q61" s="32"/>
      <c r="R61" s="32"/>
      <c r="S61" s="32">
        <f>497487.5</f>
        <v>497487.5</v>
      </c>
      <c r="T61" s="32"/>
      <c r="U61" s="32"/>
      <c r="V61" s="32"/>
      <c r="W61" s="33">
        <f>165829.5</f>
        <v>165829.5</v>
      </c>
      <c r="X61" s="33"/>
    </row>
    <row r="62" spans="1:24" s="1" customFormat="1" ht="13.5" customHeight="1">
      <c r="A62" s="30" t="s">
        <v>76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1" t="s">
        <v>75</v>
      </c>
      <c r="M62" s="31"/>
      <c r="N62" s="31" t="s">
        <v>115</v>
      </c>
      <c r="O62" s="31"/>
      <c r="P62" s="32">
        <f>874573</f>
        <v>874573</v>
      </c>
      <c r="Q62" s="32"/>
      <c r="R62" s="32"/>
      <c r="S62" s="32">
        <f>683146.13</f>
        <v>683146.13</v>
      </c>
      <c r="T62" s="32"/>
      <c r="U62" s="32"/>
      <c r="V62" s="32"/>
      <c r="W62" s="33">
        <f>191426.87</f>
        <v>191426.87</v>
      </c>
      <c r="X62" s="33"/>
    </row>
    <row r="63" spans="1:24" s="1" customFormat="1" ht="33.75" customHeight="1">
      <c r="A63" s="30" t="s">
        <v>78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1" t="s">
        <v>75</v>
      </c>
      <c r="M63" s="31"/>
      <c r="N63" s="31" t="s">
        <v>116</v>
      </c>
      <c r="O63" s="31"/>
      <c r="P63" s="32">
        <f>262737</f>
        <v>262737</v>
      </c>
      <c r="Q63" s="32"/>
      <c r="R63" s="32"/>
      <c r="S63" s="32">
        <f>229128.26</f>
        <v>229128.26</v>
      </c>
      <c r="T63" s="32"/>
      <c r="U63" s="32"/>
      <c r="V63" s="32"/>
      <c r="W63" s="33">
        <f>33608.74</f>
        <v>33608.74</v>
      </c>
      <c r="X63" s="33"/>
    </row>
    <row r="64" spans="1:24" s="1" customFormat="1" ht="13.5" customHeight="1">
      <c r="A64" s="30" t="s">
        <v>84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1" t="s">
        <v>75</v>
      </c>
      <c r="M64" s="31"/>
      <c r="N64" s="31" t="s">
        <v>117</v>
      </c>
      <c r="O64" s="31"/>
      <c r="P64" s="32">
        <f>12497</f>
        <v>12497</v>
      </c>
      <c r="Q64" s="32"/>
      <c r="R64" s="32"/>
      <c r="S64" s="34" t="s">
        <v>43</v>
      </c>
      <c r="T64" s="34"/>
      <c r="U64" s="34"/>
      <c r="V64" s="34"/>
      <c r="W64" s="33">
        <f>12497</f>
        <v>12497</v>
      </c>
      <c r="X64" s="33"/>
    </row>
    <row r="65" spans="1:24" s="1" customFormat="1" ht="13.5" customHeight="1">
      <c r="A65" s="30" t="s">
        <v>76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1" t="s">
        <v>75</v>
      </c>
      <c r="M65" s="31"/>
      <c r="N65" s="31" t="s">
        <v>118</v>
      </c>
      <c r="O65" s="31"/>
      <c r="P65" s="32">
        <f>398892</f>
        <v>398892</v>
      </c>
      <c r="Q65" s="32"/>
      <c r="R65" s="32"/>
      <c r="S65" s="32">
        <f>328144.55</f>
        <v>328144.55</v>
      </c>
      <c r="T65" s="32"/>
      <c r="U65" s="32"/>
      <c r="V65" s="32"/>
      <c r="W65" s="33">
        <f>70747.45</f>
        <v>70747.45</v>
      </c>
      <c r="X65" s="33"/>
    </row>
    <row r="66" spans="1:24" s="1" customFormat="1" ht="33.75" customHeight="1">
      <c r="A66" s="30" t="s">
        <v>78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1" t="s">
        <v>75</v>
      </c>
      <c r="M66" s="31"/>
      <c r="N66" s="31" t="s">
        <v>119</v>
      </c>
      <c r="O66" s="31"/>
      <c r="P66" s="32">
        <f>158114</f>
        <v>158114</v>
      </c>
      <c r="Q66" s="32"/>
      <c r="R66" s="32"/>
      <c r="S66" s="32">
        <f>77775.99</f>
        <v>77775.99</v>
      </c>
      <c r="T66" s="32"/>
      <c r="U66" s="32"/>
      <c r="V66" s="32"/>
      <c r="W66" s="33">
        <f>80338.01</f>
        <v>80338.01</v>
      </c>
      <c r="X66" s="33"/>
    </row>
    <row r="67" spans="1:24" s="1" customFormat="1" ht="15" customHeight="1">
      <c r="A67" s="35" t="s">
        <v>120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6" t="s">
        <v>121</v>
      </c>
      <c r="M67" s="36"/>
      <c r="N67" s="36" t="s">
        <v>38</v>
      </c>
      <c r="O67" s="36"/>
      <c r="P67" s="37">
        <f>-163823.53</f>
        <v>-163823.53</v>
      </c>
      <c r="Q67" s="37"/>
      <c r="R67" s="37"/>
      <c r="S67" s="37">
        <f>542267.37</f>
        <v>542267.37</v>
      </c>
      <c r="T67" s="37"/>
      <c r="U67" s="37"/>
      <c r="V67" s="37"/>
      <c r="W67" s="38" t="s">
        <v>38</v>
      </c>
      <c r="X67" s="38"/>
    </row>
    <row r="68" spans="1:24" s="1" customFormat="1" ht="13.5" customHeight="1">
      <c r="A68" s="7" t="s">
        <v>18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</row>
    <row r="69" spans="1:24" s="1" customFormat="1" ht="13.5" customHeight="1">
      <c r="A69" s="12" t="s">
        <v>122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</row>
    <row r="70" spans="1:24" s="1" customFormat="1" ht="45.75" customHeight="1">
      <c r="A70" s="13" t="s">
        <v>24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 t="s">
        <v>25</v>
      </c>
      <c r="M70" s="13"/>
      <c r="N70" s="13" t="s">
        <v>123</v>
      </c>
      <c r="O70" s="13"/>
      <c r="P70" s="14" t="s">
        <v>27</v>
      </c>
      <c r="Q70" s="14"/>
      <c r="R70" s="14"/>
      <c r="S70" s="14" t="s">
        <v>28</v>
      </c>
      <c r="T70" s="14"/>
      <c r="U70" s="14"/>
      <c r="V70" s="14"/>
      <c r="W70" s="15" t="s">
        <v>29</v>
      </c>
      <c r="X70" s="15"/>
    </row>
    <row r="71" spans="1:24" s="1" customFormat="1" ht="12.75" customHeight="1">
      <c r="A71" s="16" t="s">
        <v>30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 t="s">
        <v>31</v>
      </c>
      <c r="M71" s="16"/>
      <c r="N71" s="16" t="s">
        <v>32</v>
      </c>
      <c r="O71" s="16"/>
      <c r="P71" s="17" t="s">
        <v>33</v>
      </c>
      <c r="Q71" s="17"/>
      <c r="R71" s="17"/>
      <c r="S71" s="17" t="s">
        <v>34</v>
      </c>
      <c r="T71" s="17"/>
      <c r="U71" s="17"/>
      <c r="V71" s="17"/>
      <c r="W71" s="18" t="s">
        <v>35</v>
      </c>
      <c r="X71" s="18"/>
    </row>
    <row r="72" spans="1:24" s="1" customFormat="1" ht="13.5" customHeight="1">
      <c r="A72" s="19" t="s">
        <v>124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20" t="s">
        <v>125</v>
      </c>
      <c r="M72" s="20"/>
      <c r="N72" s="20" t="s">
        <v>38</v>
      </c>
      <c r="O72" s="20"/>
      <c r="P72" s="39">
        <f>163823.53</f>
        <v>163823.53</v>
      </c>
      <c r="Q72" s="39"/>
      <c r="R72" s="39"/>
      <c r="S72" s="40" t="s">
        <v>43</v>
      </c>
      <c r="T72" s="40"/>
      <c r="U72" s="40"/>
      <c r="V72" s="40"/>
      <c r="W72" s="41" t="s">
        <v>38</v>
      </c>
      <c r="X72" s="41"/>
    </row>
    <row r="73" spans="1:24" s="1" customFormat="1" ht="13.5" customHeight="1">
      <c r="A73" s="42" t="s">
        <v>126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3" t="s">
        <v>18</v>
      </c>
      <c r="M73" s="43"/>
      <c r="N73" s="43" t="s">
        <v>18</v>
      </c>
      <c r="O73" s="43"/>
      <c r="P73" s="44" t="s">
        <v>18</v>
      </c>
      <c r="Q73" s="44"/>
      <c r="R73" s="44"/>
      <c r="S73" s="45" t="s">
        <v>18</v>
      </c>
      <c r="T73" s="45"/>
      <c r="U73" s="45"/>
      <c r="V73" s="45"/>
      <c r="W73" s="46" t="s">
        <v>18</v>
      </c>
      <c r="X73" s="46"/>
    </row>
    <row r="74" spans="1:24" s="1" customFormat="1" ht="13.5" customHeight="1">
      <c r="A74" s="23" t="s">
        <v>127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47" t="s">
        <v>128</v>
      </c>
      <c r="M74" s="47"/>
      <c r="N74" s="24" t="s">
        <v>38</v>
      </c>
      <c r="O74" s="24"/>
      <c r="P74" s="48" t="s">
        <v>43</v>
      </c>
      <c r="Q74" s="48"/>
      <c r="R74" s="48"/>
      <c r="S74" s="27" t="s">
        <v>43</v>
      </c>
      <c r="T74" s="27"/>
      <c r="U74" s="27"/>
      <c r="V74" s="27"/>
      <c r="W74" s="49" t="s">
        <v>43</v>
      </c>
      <c r="X74" s="49"/>
    </row>
    <row r="75" spans="1:24" s="1" customFormat="1" ht="13.5" customHeight="1">
      <c r="A75" s="30" t="s">
        <v>18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1" t="s">
        <v>128</v>
      </c>
      <c r="M75" s="31"/>
      <c r="N75" s="31" t="s">
        <v>18</v>
      </c>
      <c r="O75" s="31"/>
      <c r="P75" s="50" t="s">
        <v>43</v>
      </c>
      <c r="Q75" s="50"/>
      <c r="R75" s="50"/>
      <c r="S75" s="34" t="s">
        <v>43</v>
      </c>
      <c r="T75" s="34"/>
      <c r="U75" s="34"/>
      <c r="V75" s="34"/>
      <c r="W75" s="51" t="s">
        <v>43</v>
      </c>
      <c r="X75" s="51"/>
    </row>
    <row r="76" spans="1:24" s="1" customFormat="1" ht="13.5" customHeight="1">
      <c r="A76" s="30" t="s">
        <v>129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43" t="s">
        <v>130</v>
      </c>
      <c r="M76" s="43"/>
      <c r="N76" s="43" t="s">
        <v>38</v>
      </c>
      <c r="O76" s="43"/>
      <c r="P76" s="44" t="s">
        <v>43</v>
      </c>
      <c r="Q76" s="44"/>
      <c r="R76" s="44"/>
      <c r="S76" s="34" t="s">
        <v>43</v>
      </c>
      <c r="T76" s="34"/>
      <c r="U76" s="34"/>
      <c r="V76" s="34"/>
      <c r="W76" s="46" t="s">
        <v>43</v>
      </c>
      <c r="X76" s="46"/>
    </row>
    <row r="77" spans="1:24" s="1" customFormat="1" ht="13.5" customHeight="1">
      <c r="A77" s="30" t="s">
        <v>18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1" t="s">
        <v>130</v>
      </c>
      <c r="M77" s="31"/>
      <c r="N77" s="31" t="s">
        <v>18</v>
      </c>
      <c r="O77" s="31"/>
      <c r="P77" s="50" t="s">
        <v>43</v>
      </c>
      <c r="Q77" s="50"/>
      <c r="R77" s="50"/>
      <c r="S77" s="34" t="s">
        <v>43</v>
      </c>
      <c r="T77" s="34"/>
      <c r="U77" s="34"/>
      <c r="V77" s="34"/>
      <c r="W77" s="51" t="s">
        <v>43</v>
      </c>
      <c r="X77" s="51"/>
    </row>
    <row r="78" spans="1:24" s="1" customFormat="1" ht="13.5" customHeight="1">
      <c r="A78" s="30" t="s">
        <v>131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1" t="s">
        <v>132</v>
      </c>
      <c r="M78" s="31"/>
      <c r="N78" s="31" t="s">
        <v>133</v>
      </c>
      <c r="O78" s="31"/>
      <c r="P78" s="52">
        <f>163823.53</f>
        <v>163823.53</v>
      </c>
      <c r="Q78" s="52"/>
      <c r="R78" s="52"/>
      <c r="S78" s="34" t="s">
        <v>43</v>
      </c>
      <c r="T78" s="34"/>
      <c r="U78" s="34"/>
      <c r="V78" s="34"/>
      <c r="W78" s="53">
        <f>163823.53</f>
        <v>163823.53</v>
      </c>
      <c r="X78" s="53"/>
    </row>
    <row r="79" spans="1:24" s="1" customFormat="1" ht="13.5" customHeight="1">
      <c r="A79" s="30" t="s">
        <v>134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1" t="s">
        <v>135</v>
      </c>
      <c r="M79" s="31"/>
      <c r="N79" s="31" t="s">
        <v>136</v>
      </c>
      <c r="O79" s="31"/>
      <c r="P79" s="52">
        <f>-6517976.05</f>
        <v>-6517976.05</v>
      </c>
      <c r="Q79" s="52"/>
      <c r="R79" s="52"/>
      <c r="S79" s="34" t="s">
        <v>43</v>
      </c>
      <c r="T79" s="34"/>
      <c r="U79" s="34"/>
      <c r="V79" s="34"/>
      <c r="W79" s="54" t="s">
        <v>38</v>
      </c>
      <c r="X79" s="54"/>
    </row>
    <row r="80" spans="1:24" s="1" customFormat="1" ht="13.5" customHeight="1">
      <c r="A80" s="30" t="s">
        <v>137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1" t="s">
        <v>138</v>
      </c>
      <c r="M80" s="31"/>
      <c r="N80" s="31" t="s">
        <v>139</v>
      </c>
      <c r="O80" s="31"/>
      <c r="P80" s="52">
        <f>6681799.58</f>
        <v>6681799.58</v>
      </c>
      <c r="Q80" s="52"/>
      <c r="R80" s="52"/>
      <c r="S80" s="34" t="s">
        <v>43</v>
      </c>
      <c r="T80" s="34"/>
      <c r="U80" s="34"/>
      <c r="V80" s="34"/>
      <c r="W80" s="54" t="s">
        <v>38</v>
      </c>
      <c r="X80" s="54"/>
    </row>
    <row r="81" spans="1:24" s="1" customFormat="1" ht="13.5" customHeight="1">
      <c r="A81" s="56" t="s">
        <v>18</v>
      </c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</row>
    <row r="82" spans="1:24" s="1" customFormat="1" ht="13.5" customHeight="1">
      <c r="A82" s="7" t="s">
        <v>18</v>
      </c>
      <c r="B82" s="7"/>
      <c r="C82" s="7"/>
      <c r="D82" s="7"/>
      <c r="E82" s="7"/>
      <c r="F82" s="7"/>
      <c r="G82" s="7"/>
      <c r="H82" s="7"/>
      <c r="I82" s="55" t="s">
        <v>18</v>
      </c>
      <c r="J82" s="55"/>
      <c r="K82" s="55"/>
      <c r="L82" s="55"/>
      <c r="M82" s="55"/>
      <c r="N82" s="55" t="s">
        <v>140</v>
      </c>
      <c r="O82" s="55"/>
      <c r="P82" s="55"/>
      <c r="Q82" s="55"/>
      <c r="R82" s="7" t="s">
        <v>18</v>
      </c>
      <c r="S82" s="7"/>
      <c r="T82" s="7"/>
      <c r="U82" s="7"/>
      <c r="V82" s="7"/>
      <c r="W82" s="7"/>
      <c r="X82" s="7"/>
    </row>
    <row r="83" spans="1:24" s="1" customFormat="1" ht="13.5" customHeight="1">
      <c r="A83" s="7" t="s">
        <v>18</v>
      </c>
      <c r="B83" s="7"/>
      <c r="C83" s="7"/>
      <c r="D83" s="7"/>
      <c r="E83" s="7"/>
      <c r="F83" s="7"/>
      <c r="G83" s="7"/>
      <c r="H83" s="7"/>
      <c r="I83" s="10" t="s">
        <v>18</v>
      </c>
      <c r="J83" s="57" t="s">
        <v>141</v>
      </c>
      <c r="K83" s="57"/>
      <c r="L83" s="57"/>
      <c r="M83" s="10" t="s">
        <v>18</v>
      </c>
      <c r="N83" s="10" t="s">
        <v>18</v>
      </c>
      <c r="O83" s="57" t="s">
        <v>142</v>
      </c>
      <c r="P83" s="57"/>
      <c r="Q83" s="7" t="s">
        <v>18</v>
      </c>
      <c r="R83" s="7"/>
      <c r="S83" s="7"/>
      <c r="T83" s="7"/>
      <c r="U83" s="7"/>
      <c r="V83" s="7"/>
      <c r="W83" s="7"/>
      <c r="X83" s="7"/>
    </row>
    <row r="84" spans="1:24" s="1" customFormat="1" ht="7.5" customHeight="1">
      <c r="A84" s="7" t="s">
        <v>18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</row>
    <row r="85" spans="1:24" s="1" customFormat="1" ht="13.5" customHeight="1">
      <c r="A85" s="7" t="s">
        <v>143</v>
      </c>
      <c r="B85" s="7"/>
      <c r="C85" s="7"/>
      <c r="D85" s="7"/>
      <c r="E85" s="7"/>
      <c r="F85" s="7"/>
      <c r="G85" s="7"/>
      <c r="H85" s="7"/>
      <c r="I85" s="55" t="s">
        <v>18</v>
      </c>
      <c r="J85" s="55"/>
      <c r="K85" s="55"/>
      <c r="L85" s="55"/>
      <c r="M85" s="55"/>
      <c r="N85" s="55" t="s">
        <v>144</v>
      </c>
      <c r="O85" s="55"/>
      <c r="P85" s="55"/>
      <c r="Q85" s="55"/>
      <c r="R85" s="7" t="s">
        <v>18</v>
      </c>
      <c r="S85" s="7"/>
      <c r="T85" s="7"/>
      <c r="U85" s="7"/>
      <c r="V85" s="7"/>
      <c r="W85" s="7"/>
      <c r="X85" s="7"/>
    </row>
    <row r="86" spans="1:24" s="1" customFormat="1" ht="13.5" customHeight="1">
      <c r="A86" s="7" t="s">
        <v>18</v>
      </c>
      <c r="B86" s="7"/>
      <c r="C86" s="7"/>
      <c r="D86" s="7"/>
      <c r="E86" s="7"/>
      <c r="F86" s="7"/>
      <c r="G86" s="7"/>
      <c r="H86" s="7"/>
      <c r="I86" s="10" t="s">
        <v>18</v>
      </c>
      <c r="J86" s="57" t="s">
        <v>141</v>
      </c>
      <c r="K86" s="57"/>
      <c r="L86" s="57"/>
      <c r="M86" s="10" t="s">
        <v>18</v>
      </c>
      <c r="N86" s="10" t="s">
        <v>18</v>
      </c>
      <c r="O86" s="57" t="s">
        <v>142</v>
      </c>
      <c r="P86" s="57"/>
      <c r="Q86" s="7" t="s">
        <v>18</v>
      </c>
      <c r="R86" s="7"/>
      <c r="S86" s="7"/>
      <c r="T86" s="7"/>
      <c r="U86" s="7"/>
      <c r="V86" s="7"/>
      <c r="W86" s="7"/>
      <c r="X86" s="7"/>
    </row>
    <row r="87" spans="1:24" s="1" customFormat="1" ht="7.5" customHeight="1">
      <c r="A87" s="7" t="s">
        <v>18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</row>
    <row r="88" spans="1:24" s="1" customFormat="1" ht="13.5" customHeight="1">
      <c r="A88" s="7" t="s">
        <v>145</v>
      </c>
      <c r="B88" s="7"/>
      <c r="C88" s="55" t="s">
        <v>143</v>
      </c>
      <c r="D88" s="55"/>
      <c r="E88" s="55"/>
      <c r="F88" s="55"/>
      <c r="G88" s="55"/>
      <c r="H88" s="55"/>
      <c r="I88" s="55" t="s">
        <v>18</v>
      </c>
      <c r="J88" s="55"/>
      <c r="K88" s="55"/>
      <c r="L88" s="55"/>
      <c r="M88" s="55"/>
      <c r="N88" s="55" t="s">
        <v>144</v>
      </c>
      <c r="O88" s="55"/>
      <c r="P88" s="55"/>
      <c r="Q88" s="55"/>
      <c r="R88" s="7" t="s">
        <v>18</v>
      </c>
      <c r="S88" s="7"/>
      <c r="T88" s="7"/>
      <c r="U88" s="7"/>
      <c r="V88" s="7"/>
      <c r="W88" s="7"/>
      <c r="X88" s="7"/>
    </row>
    <row r="89" spans="1:24" s="1" customFormat="1" ht="13.5" customHeight="1">
      <c r="A89" s="7" t="s">
        <v>18</v>
      </c>
      <c r="B89" s="7"/>
      <c r="C89" s="10" t="s">
        <v>18</v>
      </c>
      <c r="D89" s="57" t="s">
        <v>146</v>
      </c>
      <c r="E89" s="57"/>
      <c r="F89" s="57"/>
      <c r="G89" s="57"/>
      <c r="H89" s="10" t="s">
        <v>18</v>
      </c>
      <c r="I89" s="10" t="s">
        <v>18</v>
      </c>
      <c r="J89" s="57" t="s">
        <v>141</v>
      </c>
      <c r="K89" s="57"/>
      <c r="L89" s="57"/>
      <c r="M89" s="10" t="s">
        <v>18</v>
      </c>
      <c r="N89" s="10" t="s">
        <v>18</v>
      </c>
      <c r="O89" s="57" t="s">
        <v>142</v>
      </c>
      <c r="P89" s="57"/>
      <c r="Q89" s="7" t="s">
        <v>18</v>
      </c>
      <c r="R89" s="7"/>
      <c r="S89" s="7"/>
      <c r="T89" s="7"/>
      <c r="U89" s="7"/>
      <c r="V89" s="7"/>
      <c r="W89" s="7"/>
      <c r="X89" s="7"/>
    </row>
    <row r="90" spans="1:24" s="1" customFormat="1" ht="15.75" customHeight="1">
      <c r="A90" s="7" t="s">
        <v>18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</row>
    <row r="91" spans="1:24" s="1" customFormat="1" ht="13.5" customHeight="1">
      <c r="A91" s="58" t="s">
        <v>148</v>
      </c>
      <c r="B91" s="58"/>
      <c r="C91" s="58"/>
      <c r="D91" s="58"/>
      <c r="E91" s="58"/>
      <c r="F91" s="58"/>
      <c r="G91" s="58"/>
      <c r="H91" s="58"/>
      <c r="I91" s="58"/>
      <c r="J91" s="58"/>
      <c r="K91" s="7" t="s">
        <v>18</v>
      </c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</row>
    <row r="92" spans="1:24" s="1" customFormat="1" ht="13.5" customHeight="1">
      <c r="A92" s="4" t="s">
        <v>147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</sheetData>
  <sheetProtection/>
  <mergeCells count="455">
    <mergeCell ref="A91:J91"/>
    <mergeCell ref="K91:X91"/>
    <mergeCell ref="A92:X92"/>
    <mergeCell ref="A89:B89"/>
    <mergeCell ref="D89:G89"/>
    <mergeCell ref="J89:L89"/>
    <mergeCell ref="O89:P89"/>
    <mergeCell ref="Q89:X89"/>
    <mergeCell ref="A90:X90"/>
    <mergeCell ref="A87:X87"/>
    <mergeCell ref="A88:B88"/>
    <mergeCell ref="C88:H88"/>
    <mergeCell ref="I88:M88"/>
    <mergeCell ref="N88:Q88"/>
    <mergeCell ref="R88:X88"/>
    <mergeCell ref="A84:X84"/>
    <mergeCell ref="A85:H85"/>
    <mergeCell ref="I85:M85"/>
    <mergeCell ref="N85:Q85"/>
    <mergeCell ref="R85:X85"/>
    <mergeCell ref="A86:H86"/>
    <mergeCell ref="J86:L86"/>
    <mergeCell ref="O86:P86"/>
    <mergeCell ref="Q86:X86"/>
    <mergeCell ref="A81:X81"/>
    <mergeCell ref="A82:H82"/>
    <mergeCell ref="I82:M82"/>
    <mergeCell ref="N82:Q82"/>
    <mergeCell ref="R82:X82"/>
    <mergeCell ref="A83:H83"/>
    <mergeCell ref="J83:L83"/>
    <mergeCell ref="O83:P83"/>
    <mergeCell ref="Q83:X83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68:X68"/>
    <mergeCell ref="A69:X69"/>
    <mergeCell ref="A70:K70"/>
    <mergeCell ref="L70:M70"/>
    <mergeCell ref="N70:O70"/>
    <mergeCell ref="P70:R70"/>
    <mergeCell ref="S70:V70"/>
    <mergeCell ref="W70:X70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29:X29"/>
    <mergeCell ref="A30:X30"/>
    <mergeCell ref="A31:K31"/>
    <mergeCell ref="L31:M31"/>
    <mergeCell ref="N31:O31"/>
    <mergeCell ref="P31:R31"/>
    <mergeCell ref="S31:V31"/>
    <mergeCell ref="W31:X31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29" max="255" man="1"/>
    <brk id="68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2020-11-13T04:13:01Z</dcterms:created>
  <dcterms:modified xsi:type="dcterms:W3CDTF">2020-11-13T04:13:01Z</dcterms:modified>
  <cp:category/>
  <cp:version/>
  <cp:contentType/>
  <cp:contentStatus/>
</cp:coreProperties>
</file>